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ORTAL TRANSPARENCIA\Portal Transparência\Folha de Pagamento\EFETIVOS\2018\EXCEL\"/>
    </mc:Choice>
  </mc:AlternateContent>
  <bookViews>
    <workbookView xWindow="0" yWindow="0" windowWidth="2370" windowHeight="0"/>
  </bookViews>
  <sheets>
    <sheet name="FEVEREIRO 2018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23" i="1"/>
  <c r="L18" i="1"/>
  <c r="D18" i="1"/>
  <c r="J17" i="1"/>
  <c r="I17" i="1"/>
  <c r="H17" i="1"/>
  <c r="K17" i="1" s="1"/>
  <c r="G17" i="1"/>
  <c r="J16" i="1"/>
  <c r="H16" i="1"/>
  <c r="J15" i="1"/>
  <c r="I15" i="1"/>
  <c r="M15" i="1" s="1"/>
  <c r="N15" i="1" s="1"/>
  <c r="H15" i="1"/>
  <c r="K15" i="1" s="1"/>
  <c r="J14" i="1"/>
  <c r="H14" i="1"/>
  <c r="G14" i="1"/>
  <c r="J13" i="1"/>
  <c r="G13" i="1"/>
  <c r="E13" i="1"/>
  <c r="D13" i="1"/>
  <c r="H13" i="1" s="1"/>
  <c r="J12" i="1"/>
  <c r="G12" i="1"/>
  <c r="G18" i="1" s="1"/>
  <c r="F12" i="1"/>
  <c r="F18" i="1" s="1"/>
  <c r="J11" i="1"/>
  <c r="J18" i="1" s="1"/>
  <c r="I11" i="1"/>
  <c r="E11" i="1"/>
  <c r="E18" i="1" s="1"/>
  <c r="D11" i="1"/>
  <c r="H11" i="1" s="1"/>
  <c r="K11" i="1" l="1"/>
  <c r="M17" i="1"/>
  <c r="N17" i="1" s="1"/>
  <c r="I13" i="1"/>
  <c r="M13" i="1" s="1"/>
  <c r="N13" i="1"/>
  <c r="H12" i="1"/>
  <c r="I14" i="1"/>
  <c r="I16" i="1"/>
  <c r="M16" i="1" s="1"/>
  <c r="N16" i="1" s="1"/>
  <c r="K14" i="1" l="1"/>
  <c r="M14" i="1" s="1"/>
  <c r="N14" i="1" s="1"/>
  <c r="I12" i="1"/>
  <c r="K12" i="1" s="1"/>
  <c r="K18" i="1" s="1"/>
  <c r="H18" i="1"/>
  <c r="M11" i="1"/>
  <c r="M18" i="1" l="1"/>
  <c r="N11" i="1"/>
  <c r="M12" i="1"/>
  <c r="N12" i="1" s="1"/>
  <c r="I18" i="1"/>
  <c r="N18" i="1" l="1"/>
</calcChain>
</file>

<file path=xl/sharedStrings.xml><?xml version="1.0" encoding="utf-8"?>
<sst xmlns="http://schemas.openxmlformats.org/spreadsheetml/2006/main" count="75" uniqueCount="72">
  <si>
    <t xml:space="preserve">EMPRESA: </t>
  </si>
  <si>
    <t>PERÍODO</t>
  </si>
  <si>
    <t>N° 02</t>
  </si>
  <si>
    <t>CONSELHO REGIONAL DE ODONTOLOGIA DE SERGIPE</t>
  </si>
  <si>
    <t>C.N.P.J: 13.083.431/0001-00</t>
  </si>
  <si>
    <t>ARACAJU, 01 A 28 DE FEVEREIRO DE 2018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</si>
  <si>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</si>
  <si>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</si>
  <si>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</si>
  <si>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</si>
  <si>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</si>
  <si>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</si>
  <si>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</si>
  <si>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</si>
  <si>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</si>
  <si>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CARGO</t>
  </si>
  <si>
    <t>PAGAMENTOS</t>
  </si>
  <si>
    <t>DEDUÇÕES</t>
  </si>
  <si>
    <t>SALDO A
 RECEBER</t>
  </si>
  <si>
    <t>SALÁRIO</t>
  </si>
  <si>
    <t>ANUÊNIO</t>
  </si>
  <si>
    <t>FUNÇÃO
GRATIFICADA</t>
  </si>
  <si>
    <t>GRATIFICAÇÃO</t>
  </si>
  <si>
    <t>TOTAL</t>
  </si>
  <si>
    <t>INSS</t>
  </si>
  <si>
    <t xml:space="preserve">CONTRIBUIÇÃO </t>
  </si>
  <si>
    <t>IRRF</t>
  </si>
  <si>
    <t>DIF. DESC. INSS</t>
  </si>
  <si>
    <t xml:space="preserve">TOTAL DE </t>
  </si>
  <si>
    <t>PLANO DE SAUDE</t>
  </si>
  <si>
    <t>REF. FÉRIAS*</t>
  </si>
  <si>
    <t>VERA LUCIA DOS SANTOS SOARES</t>
  </si>
  <si>
    <t>Secretária Executiva</t>
  </si>
  <si>
    <t>LOURDES BEATRIZ FREITAS DE OLIVEIRA</t>
  </si>
  <si>
    <t>Analista Administrativo - Nível III</t>
  </si>
  <si>
    <t>MANOEL ALVES DOS SANTOS</t>
  </si>
  <si>
    <t>Serviços Gerais</t>
  </si>
  <si>
    <t>CYBELLE CARLA DA SILVA</t>
  </si>
  <si>
    <t>Analista Contábil - Nível I</t>
  </si>
  <si>
    <t>JOSÉ GENALDO FERREIRA SOUZA JUNIOR</t>
  </si>
  <si>
    <t>Ass. Téc. Fiscalização - Nível I</t>
  </si>
  <si>
    <t>RENNE TELES MENDEZ</t>
  </si>
  <si>
    <t>Ass. Téc. Administrativo - Nível I</t>
  </si>
  <si>
    <t>GLADSON SILVA GUIMARÃES</t>
  </si>
  <si>
    <t>Assessor Jurídico - Nível I</t>
  </si>
  <si>
    <t>EMPRESTIMO CONSIGNADO</t>
  </si>
  <si>
    <t>Aracaju, 20 de fevereiro de 2018</t>
  </si>
  <si>
    <t>DIÁRIAS E VIAGENS</t>
  </si>
  <si>
    <t>AJUDA DE CUSTO NAS FISCALIZAÇÕES</t>
  </si>
  <si>
    <t>* OBS.: Desconto de INSS no valor de R$ 12,59 referente diferença no cálculo das férias pagas em dezembro/2017 em virtude da nova tabela vigente em janeiro/2018.</t>
  </si>
  <si>
    <t>Tabela INSS 2018</t>
  </si>
  <si>
    <t>TABELA DE DIÁRIAS</t>
  </si>
  <si>
    <t>Tabela para Empregado, Empregado Doméstico e Trabalhador Avulso 2018</t>
  </si>
  <si>
    <t>DIÁRIAS PAGAS A FUNCIONÁRIOS</t>
  </si>
  <si>
    <t>Salário de Contribuição (R$)</t>
  </si>
  <si>
    <t>Alíquota</t>
  </si>
  <si>
    <t>CAPITAL</t>
  </si>
  <si>
    <t>Até R$ 1.693,72</t>
  </si>
  <si>
    <t>INTERIOR</t>
  </si>
  <si>
    <t>De R$ 1.693,73 a R$ 2.822,90</t>
  </si>
  <si>
    <t>De R$ 2.822,91 a R$ 5.645,80</t>
  </si>
  <si>
    <t>Tabela IRRF 2018</t>
  </si>
  <si>
    <t>Base de cálculo mensal em R$</t>
  </si>
  <si>
    <t>Alíquota %</t>
  </si>
  <si>
    <t>Parcela a deduzir</t>
  </si>
  <si>
    <t>Até 1.903,98</t>
  </si>
  <si>
    <t>–</t>
  </si>
  <si>
    <t>De 1.903,99 até 2.826,65</t>
  </si>
  <si>
    <t>De 2.826,66 até 3.751,05</t>
  </si>
  <si>
    <t>De 3.751,06 até 4.664,68</t>
  </si>
  <si>
    <t>Acima de 4.664,68</t>
  </si>
  <si>
    <t>DEPENDENTE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</si>
</sst>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" fillId="0" borderId="11" xfId="0" applyFont="1" applyBorder="1"/>
    <xf numFmtId="0" fontId="6" fillId="2" borderId="25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1" fillId="0" borderId="21" xfId="0" applyFont="1" applyBorder="1"/>
    <xf numFmtId="44" fontId="13" fillId="2" borderId="17" xfId="1" applyFont="1" applyFill="1" applyBorder="1"/>
    <xf numFmtId="164" fontId="13" fillId="0" borderId="18" xfId="1" applyNumberFormat="1" applyFont="1" applyBorder="1"/>
    <xf numFmtId="44" fontId="13" fillId="0" borderId="18" xfId="1" applyFont="1" applyBorder="1"/>
    <xf numFmtId="44" fontId="13" fillId="2" borderId="20" xfId="1" applyFont="1" applyFill="1" applyBorder="1"/>
    <xf numFmtId="44" fontId="13" fillId="0" borderId="17" xfId="1" applyFont="1" applyBorder="1"/>
    <xf numFmtId="44" fontId="13" fillId="2" borderId="12" xfId="1" applyFont="1" applyFill="1" applyBorder="1"/>
    <xf numFmtId="0" fontId="0" fillId="0" borderId="16" xfId="0" applyBorder="1" applyAlignment="1">
      <alignment horizontal="center"/>
    </xf>
    <xf numFmtId="0" fontId="11" fillId="0" borderId="33" xfId="0" applyFont="1" applyBorder="1"/>
    <xf numFmtId="44" fontId="13" fillId="2" borderId="34" xfId="1" applyFont="1" applyFill="1" applyBorder="1"/>
    <xf numFmtId="164" fontId="13" fillId="0" borderId="35" xfId="1" applyNumberFormat="1" applyFont="1" applyBorder="1"/>
    <xf numFmtId="44" fontId="13" fillId="0" borderId="35" xfId="1" applyFont="1" applyBorder="1"/>
    <xf numFmtId="44" fontId="13" fillId="0" borderId="35" xfId="1" applyFont="1" applyFill="1" applyBorder="1"/>
    <xf numFmtId="44" fontId="13" fillId="2" borderId="36" xfId="1" applyFont="1" applyFill="1" applyBorder="1"/>
    <xf numFmtId="44" fontId="13" fillId="0" borderId="34" xfId="1" applyFont="1" applyFill="1" applyBorder="1"/>
    <xf numFmtId="44" fontId="13" fillId="2" borderId="16" xfId="1" applyFont="1" applyFill="1" applyBorder="1"/>
    <xf numFmtId="44" fontId="13" fillId="0" borderId="34" xfId="1" applyFont="1" applyBorder="1"/>
    <xf numFmtId="0" fontId="0" fillId="0" borderId="37" xfId="0" applyBorder="1" applyAlignment="1">
      <alignment horizontal="center"/>
    </xf>
    <xf numFmtId="0" fontId="11" fillId="0" borderId="38" xfId="0" applyFont="1" applyBorder="1"/>
    <xf numFmtId="44" fontId="13" fillId="2" borderId="39" xfId="1" applyFont="1" applyFill="1" applyBorder="1"/>
    <xf numFmtId="44" fontId="13" fillId="0" borderId="40" xfId="1" applyFont="1" applyBorder="1"/>
    <xf numFmtId="44" fontId="13" fillId="2" borderId="24" xfId="1" applyFont="1" applyFill="1" applyBorder="1"/>
    <xf numFmtId="0" fontId="0" fillId="0" borderId="41" xfId="0" applyBorder="1"/>
    <xf numFmtId="0" fontId="0" fillId="0" borderId="42" xfId="0" applyBorder="1"/>
    <xf numFmtId="44" fontId="14" fillId="2" borderId="43" xfId="1" applyFont="1" applyFill="1" applyBorder="1"/>
    <xf numFmtId="164" fontId="14" fillId="0" borderId="18" xfId="1" applyNumberFormat="1" applyFont="1" applyBorder="1"/>
    <xf numFmtId="44" fontId="14" fillId="0" borderId="18" xfId="1" applyFont="1" applyBorder="1"/>
    <xf numFmtId="44" fontId="14" fillId="2" borderId="20" xfId="1" applyFont="1" applyFill="1" applyBorder="1"/>
    <xf numFmtId="44" fontId="14" fillId="0" borderId="17" xfId="1" applyFont="1" applyBorder="1"/>
    <xf numFmtId="44" fontId="14" fillId="2" borderId="12" xfId="1" applyFont="1" applyFill="1" applyBorder="1"/>
    <xf numFmtId="0" fontId="0" fillId="0" borderId="16" xfId="0" applyBorder="1"/>
    <xf numFmtId="0" fontId="0" fillId="0" borderId="44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164" fontId="0" fillId="2" borderId="16" xfId="0" applyNumberFormat="1" applyFill="1" applyBorder="1"/>
    <xf numFmtId="0" fontId="0" fillId="2" borderId="16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5" xfId="0" applyFont="1" applyBorder="1"/>
    <xf numFmtId="0" fontId="3" fillId="0" borderId="21" xfId="0" applyFont="1" applyBorder="1"/>
    <xf numFmtId="0" fontId="11" fillId="0" borderId="12" xfId="0" applyFont="1" applyBorder="1"/>
    <xf numFmtId="44" fontId="3" fillId="2" borderId="12" xfId="1" applyFont="1" applyFill="1" applyBorder="1"/>
    <xf numFmtId="0" fontId="0" fillId="0" borderId="45" xfId="0" applyBorder="1"/>
    <xf numFmtId="0" fontId="3" fillId="0" borderId="33" xfId="0" applyFont="1" applyBorder="1"/>
    <xf numFmtId="0" fontId="11" fillId="0" borderId="37" xfId="0" applyFont="1" applyBorder="1"/>
    <xf numFmtId="44" fontId="13" fillId="2" borderId="37" xfId="1" applyFont="1" applyFill="1" applyBorder="1"/>
    <xf numFmtId="0" fontId="4" fillId="0" borderId="35" xfId="0" applyFont="1" applyBorder="1"/>
    <xf numFmtId="0" fontId="3" fillId="0" borderId="29" xfId="0" applyFont="1" applyBorder="1"/>
    <xf numFmtId="0" fontId="11" fillId="0" borderId="24" xfId="0" applyFont="1" applyBorder="1"/>
    <xf numFmtId="0" fontId="11" fillId="0" borderId="6" xfId="0" applyFont="1" applyBorder="1"/>
    <xf numFmtId="44" fontId="3" fillId="2" borderId="6" xfId="1" applyFont="1" applyFill="1" applyBorder="1"/>
    <xf numFmtId="0" fontId="3" fillId="0" borderId="34" xfId="0" applyFont="1" applyFill="1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9" xfId="0" applyFont="1" applyBorder="1"/>
    <xf numFmtId="0" fontId="3" fillId="0" borderId="12" xfId="0" applyFont="1" applyBorder="1"/>
    <xf numFmtId="0" fontId="3" fillId="0" borderId="50" xfId="0" applyFont="1" applyBorder="1"/>
    <xf numFmtId="0" fontId="3" fillId="2" borderId="50" xfId="0" applyFont="1" applyFill="1" applyBorder="1"/>
    <xf numFmtId="0" fontId="11" fillId="0" borderId="16" xfId="0" applyFont="1" applyBorder="1"/>
    <xf numFmtId="0" fontId="11" fillId="0" borderId="51" xfId="0" applyFont="1" applyBorder="1"/>
    <xf numFmtId="44" fontId="3" fillId="2" borderId="51" xfId="1" applyFont="1" applyFill="1" applyBorder="1"/>
    <xf numFmtId="0" fontId="3" fillId="0" borderId="38" xfId="0" applyFont="1" applyBorder="1"/>
    <xf numFmtId="0" fontId="11" fillId="0" borderId="11" xfId="0" applyFont="1" applyBorder="1"/>
    <xf numFmtId="0" fontId="11" fillId="0" borderId="10" xfId="0" applyFont="1" applyBorder="1"/>
    <xf numFmtId="44" fontId="3" fillId="2" borderId="52" xfId="1" applyFont="1" applyFill="1" applyBorder="1"/>
    <xf numFmtId="0" fontId="0" fillId="0" borderId="37" xfId="0" applyBorder="1"/>
    <xf numFmtId="0" fontId="0" fillId="0" borderId="53" xfId="0" applyBorder="1"/>
    <xf numFmtId="0" fontId="0" fillId="2" borderId="39" xfId="0" applyFill="1" applyBorder="1"/>
    <xf numFmtId="0" fontId="0" fillId="0" borderId="40" xfId="0" applyBorder="1"/>
    <xf numFmtId="0" fontId="0" fillId="2" borderId="54" xfId="0" applyFill="1" applyBorder="1"/>
    <xf numFmtId="0" fontId="0" fillId="0" borderId="39" xfId="0" applyBorder="1"/>
    <xf numFmtId="0" fontId="0" fillId="2" borderId="37" xfId="0" applyFill="1" applyBorder="1"/>
    <xf numFmtId="0" fontId="0" fillId="3" borderId="0" xfId="0" applyFill="1" applyBorder="1"/>
    <xf numFmtId="0" fontId="15" fillId="3" borderId="0" xfId="0" applyFont="1" applyFill="1" applyBorder="1"/>
    <xf numFmtId="0" fontId="4" fillId="0" borderId="0" xfId="0" applyFont="1"/>
    <xf numFmtId="0" fontId="16" fillId="4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5" fontId="3" fillId="0" borderId="9" xfId="2" applyNumberFormat="1" applyFont="1" applyBorder="1" applyAlignment="1">
      <alignment horizontal="center" vertical="center" wrapText="1"/>
    </xf>
    <xf numFmtId="44" fontId="3" fillId="0" borderId="9" xfId="1" applyFont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9" xfId="0" applyFont="1" applyFill="1" applyBorder="1"/>
    <xf numFmtId="44" fontId="6" fillId="5" borderId="9" xfId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44" fontId="11" fillId="0" borderId="0" xfId="1" applyFont="1" applyBorder="1"/>
    <xf numFmtId="43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66675</xdr:rowOff>
    </xdr:from>
    <xdr:to>
      <xdr:col>3</xdr:col>
      <xdr:colOff>0</xdr:colOff>
      <xdr:row>4</xdr:row>
      <xdr:rowOff>142875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390525" y="66675"/>
          <a:ext cx="3038475" cy="866775"/>
          <a:chOff x="85725" y="85725"/>
          <a:chExt cx="1885950" cy="666750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2550" y="85725"/>
            <a:ext cx="6191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" y="238125"/>
            <a:ext cx="1190625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workbookViewId="0">
      <selection sqref="A1:N1048576"/>
    </sheetView>
  </sheetViews>
  <sheetFormatPr defaultRowHeight="15" x14ac:dyDescent="0.25"/>
  <cols>
    <col min="1" max="1" width="3.140625" customWidth="1"/>
    <col min="2" max="2" width="27.85546875" customWidth="1"/>
    <col min="3" max="3" width="20.42578125" bestFit="1" customWidth="1"/>
    <col min="4" max="4" width="12" customWidth="1"/>
    <col min="5" max="6" width="10.28515625" customWidth="1"/>
    <col min="7" max="7" width="10.85546875" customWidth="1"/>
    <col min="8" max="8" width="11.28515625" customWidth="1"/>
    <col min="9" max="9" width="10.7109375" customWidth="1"/>
    <col min="10" max="10" width="10.140625" customWidth="1"/>
    <col min="11" max="11" width="10.5703125" customWidth="1"/>
    <col min="12" max="12" width="10.85546875" customWidth="1"/>
    <col min="13" max="13" width="10.140625" customWidth="1"/>
    <col min="14" max="14" width="11.140625" customWidth="1"/>
  </cols>
  <sheetData>
    <row r="1" spans="1:14" x14ac:dyDescent="0.25">
      <c r="A1" s="1"/>
      <c r="B1" s="2"/>
      <c r="C1" s="2"/>
      <c r="D1" s="3" t="s">
        <v>0</v>
      </c>
      <c r="E1" s="4"/>
      <c r="F1" s="4"/>
      <c r="G1" s="4"/>
      <c r="H1" s="4"/>
      <c r="I1" s="5"/>
      <c r="J1" s="6" t="s">
        <v>1</v>
      </c>
      <c r="K1" s="7"/>
      <c r="L1" s="7"/>
      <c r="M1" s="8"/>
      <c r="N1" s="9" t="s">
        <v>2</v>
      </c>
    </row>
    <row r="2" spans="1:14" x14ac:dyDescent="0.25">
      <c r="A2" s="10"/>
      <c r="B2" s="11"/>
      <c r="C2" s="11"/>
      <c r="D2" s="12" t="s">
        <v>3</v>
      </c>
      <c r="E2" s="13"/>
      <c r="F2" s="13"/>
      <c r="G2" s="13"/>
      <c r="H2" s="13"/>
      <c r="I2" s="14"/>
      <c r="J2" s="15"/>
      <c r="K2" s="16"/>
      <c r="L2" s="16"/>
      <c r="M2" s="17"/>
      <c r="N2" s="18"/>
    </row>
    <row r="3" spans="1:14" x14ac:dyDescent="0.25">
      <c r="A3" s="10"/>
      <c r="B3" s="11"/>
      <c r="C3" s="11"/>
      <c r="D3" s="12" t="s">
        <v>4</v>
      </c>
      <c r="E3" s="13"/>
      <c r="F3" s="13"/>
      <c r="G3" s="13"/>
      <c r="H3" s="13"/>
      <c r="I3" s="14"/>
      <c r="J3" s="15" t="s">
        <v>5</v>
      </c>
      <c r="K3" s="16"/>
      <c r="L3" s="16"/>
      <c r="M3" s="17"/>
      <c r="N3" s="19">
        <v>43132</v>
      </c>
    </row>
    <row r="4" spans="1:14" ht="17.25" thickBot="1" x14ac:dyDescent="0.3">
      <c r="A4" s="20" t="s">
        <v>6</v>
      </c>
      <c r="B4" s="21"/>
      <c r="C4" s="22"/>
      <c r="D4" s="12" t="s">
        <v>7</v>
      </c>
      <c r="E4" s="13"/>
      <c r="F4" s="13"/>
      <c r="G4" s="13"/>
      <c r="H4" s="13"/>
      <c r="I4" s="14"/>
      <c r="J4" s="23"/>
      <c r="K4" s="24"/>
      <c r="L4" s="24"/>
      <c r="M4" s="25"/>
      <c r="N4" s="18"/>
    </row>
    <row r="5" spans="1:14" ht="16.5" x14ac:dyDescent="0.25">
      <c r="A5" s="20"/>
      <c r="B5" s="21"/>
      <c r="C5" s="22"/>
      <c r="D5" s="12" t="s">
        <v>8</v>
      </c>
      <c r="E5" s="13"/>
      <c r="F5" s="13"/>
      <c r="G5" s="13"/>
      <c r="H5" s="13"/>
      <c r="I5" s="14"/>
      <c r="J5" s="26" t="s">
        <v>9</v>
      </c>
      <c r="K5" s="27"/>
      <c r="L5" s="28" t="s">
        <v>10</v>
      </c>
      <c r="M5" s="8"/>
      <c r="N5" s="29"/>
    </row>
    <row r="6" spans="1:14" ht="15.75" thickBot="1" x14ac:dyDescent="0.3">
      <c r="A6" s="10"/>
      <c r="B6" s="11"/>
      <c r="C6" s="11"/>
      <c r="D6" s="30" t="s">
        <v>11</v>
      </c>
      <c r="E6" s="31"/>
      <c r="F6" s="31"/>
      <c r="G6" s="31"/>
      <c r="H6" s="31"/>
      <c r="I6" s="32"/>
      <c r="J6" s="33" t="s">
        <v>12</v>
      </c>
      <c r="K6" s="34"/>
      <c r="L6" s="23"/>
      <c r="M6" s="25"/>
      <c r="N6" s="35"/>
    </row>
    <row r="7" spans="1:14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6"/>
    </row>
    <row r="8" spans="1:14" ht="15.75" thickBot="1" x14ac:dyDescent="0.3">
      <c r="A8" s="37" t="s">
        <v>13</v>
      </c>
      <c r="B8" s="38" t="s">
        <v>14</v>
      </c>
      <c r="C8" s="39" t="s">
        <v>15</v>
      </c>
      <c r="D8" s="40" t="s">
        <v>16</v>
      </c>
      <c r="E8" s="41"/>
      <c r="F8" s="41"/>
      <c r="G8" s="41"/>
      <c r="H8" s="42"/>
      <c r="I8" s="43" t="s">
        <v>17</v>
      </c>
      <c r="J8" s="44"/>
      <c r="K8" s="44"/>
      <c r="L8" s="44"/>
      <c r="M8" s="44"/>
      <c r="N8" s="45" t="s">
        <v>18</v>
      </c>
    </row>
    <row r="9" spans="1:14" x14ac:dyDescent="0.25">
      <c r="A9" s="46"/>
      <c r="B9" s="47"/>
      <c r="C9" s="48"/>
      <c r="D9" s="49" t="s">
        <v>19</v>
      </c>
      <c r="E9" s="50" t="s">
        <v>20</v>
      </c>
      <c r="F9" s="51" t="s">
        <v>21</v>
      </c>
      <c r="G9" s="52" t="s">
        <v>22</v>
      </c>
      <c r="H9" s="53" t="s">
        <v>23</v>
      </c>
      <c r="I9" s="54" t="s">
        <v>24</v>
      </c>
      <c r="J9" s="55" t="s">
        <v>25</v>
      </c>
      <c r="K9" s="56" t="s">
        <v>26</v>
      </c>
      <c r="L9" s="55" t="s">
        <v>27</v>
      </c>
      <c r="M9" s="57" t="s">
        <v>28</v>
      </c>
      <c r="N9" s="58"/>
    </row>
    <row r="10" spans="1:14" ht="15.75" thickBot="1" x14ac:dyDescent="0.3">
      <c r="A10" s="59"/>
      <c r="B10" s="60"/>
      <c r="C10" s="48"/>
      <c r="D10" s="61"/>
      <c r="E10" s="62"/>
      <c r="F10" s="63"/>
      <c r="G10" s="64"/>
      <c r="H10" s="65"/>
      <c r="I10" s="66"/>
      <c r="J10" s="67" t="s">
        <v>29</v>
      </c>
      <c r="K10" s="68"/>
      <c r="L10" s="69" t="s">
        <v>30</v>
      </c>
      <c r="M10" s="70" t="s">
        <v>17</v>
      </c>
      <c r="N10" s="71"/>
    </row>
    <row r="11" spans="1:14" x14ac:dyDescent="0.25">
      <c r="A11" s="72">
        <v>1</v>
      </c>
      <c r="B11" s="73" t="s">
        <v>31</v>
      </c>
      <c r="C11" s="73" t="s">
        <v>32</v>
      </c>
      <c r="D11" s="74">
        <f>4482.78*1.02</f>
        <v>4572.4355999999998</v>
      </c>
      <c r="E11" s="75">
        <f>D11*40%</f>
        <v>1828.97424</v>
      </c>
      <c r="F11" s="75">
        <v>0</v>
      </c>
      <c r="G11" s="76">
        <v>0</v>
      </c>
      <c r="H11" s="77">
        <f t="shared" ref="H11:H17" si="0">SUM(D11:G11)</f>
        <v>6401.4098400000003</v>
      </c>
      <c r="I11" s="78">
        <f>5645.8*0.11</f>
        <v>621.03800000000001</v>
      </c>
      <c r="J11" s="76">
        <f>(660.5*0.15)+406.46</f>
        <v>505.53499999999997</v>
      </c>
      <c r="K11" s="76">
        <f>((H11-I11)*D50)-E50</f>
        <v>720.24225600000011</v>
      </c>
      <c r="L11" s="76">
        <v>0</v>
      </c>
      <c r="M11" s="77">
        <f t="shared" ref="M11:M17" si="1">SUM(I11:L11)</f>
        <v>1846.8152559999999</v>
      </c>
      <c r="N11" s="79">
        <f>H11-M11</f>
        <v>4554.5945840000004</v>
      </c>
    </row>
    <row r="12" spans="1:14" x14ac:dyDescent="0.25">
      <c r="A12" s="80">
        <v>2</v>
      </c>
      <c r="B12" s="81" t="s">
        <v>33</v>
      </c>
      <c r="C12" s="81" t="s">
        <v>34</v>
      </c>
      <c r="D12" s="82">
        <v>4138.13</v>
      </c>
      <c r="E12" s="83">
        <v>0</v>
      </c>
      <c r="F12" s="84">
        <f>550</f>
        <v>550</v>
      </c>
      <c r="G12" s="85">
        <f>(60.99*2)+(4*96.66)</f>
        <v>508.62</v>
      </c>
      <c r="H12" s="86">
        <f>SUM(D12:G12)</f>
        <v>5196.75</v>
      </c>
      <c r="I12" s="87">
        <f>H12*D42</f>
        <v>571.64250000000004</v>
      </c>
      <c r="J12" s="84">
        <f>1669.34*0.15</f>
        <v>250.40099999999998</v>
      </c>
      <c r="K12" s="85">
        <f>((H12-I12-E51)*D49)-E49</f>
        <v>361.86143749999997</v>
      </c>
      <c r="L12" s="84">
        <v>12.59</v>
      </c>
      <c r="M12" s="86">
        <f t="shared" si="1"/>
        <v>1196.4949374999999</v>
      </c>
      <c r="N12" s="88">
        <f>H12-M12-D23</f>
        <v>3287.5950625000005</v>
      </c>
    </row>
    <row r="13" spans="1:14" x14ac:dyDescent="0.25">
      <c r="A13" s="80">
        <v>3</v>
      </c>
      <c r="B13" s="81" t="s">
        <v>35</v>
      </c>
      <c r="C13" s="81" t="s">
        <v>36</v>
      </c>
      <c r="D13" s="82">
        <f>1483.81*1.02</f>
        <v>1513.4862000000001</v>
      </c>
      <c r="E13" s="83">
        <f>D13*21%</f>
        <v>317.83210200000002</v>
      </c>
      <c r="F13" s="84">
        <v>0</v>
      </c>
      <c r="G13" s="84">
        <f>60.99*2</f>
        <v>121.98</v>
      </c>
      <c r="H13" s="86">
        <f>SUM(D13:G13)</f>
        <v>1953.2983020000001</v>
      </c>
      <c r="I13" s="89">
        <f>H13*D41</f>
        <v>175.79684718000001</v>
      </c>
      <c r="J13" s="84">
        <f>660.5*0.15</f>
        <v>99.075000000000003</v>
      </c>
      <c r="K13" s="84">
        <v>0</v>
      </c>
      <c r="L13" s="84">
        <v>0</v>
      </c>
      <c r="M13" s="86">
        <f t="shared" si="1"/>
        <v>274.87184718000003</v>
      </c>
      <c r="N13" s="88">
        <f>H13-M13</f>
        <v>1678.4264548200001</v>
      </c>
    </row>
    <row r="14" spans="1:14" x14ac:dyDescent="0.25">
      <c r="A14" s="80">
        <v>4</v>
      </c>
      <c r="B14" s="81" t="s">
        <v>37</v>
      </c>
      <c r="C14" s="81" t="s">
        <v>38</v>
      </c>
      <c r="D14" s="82">
        <v>2717.54</v>
      </c>
      <c r="E14" s="84">
        <v>0</v>
      </c>
      <c r="F14" s="84">
        <v>550</v>
      </c>
      <c r="G14" s="84">
        <f>60.99*2</f>
        <v>121.98</v>
      </c>
      <c r="H14" s="86">
        <f t="shared" si="0"/>
        <v>3389.52</v>
      </c>
      <c r="I14" s="89">
        <f>H14*D42</f>
        <v>372.84719999999999</v>
      </c>
      <c r="J14" s="84">
        <f>406.46*0.15</f>
        <v>60.968999999999994</v>
      </c>
      <c r="K14" s="84">
        <f>((H14-I14)*D48)-E48</f>
        <v>97.70091999999994</v>
      </c>
      <c r="L14" s="84">
        <v>0</v>
      </c>
      <c r="M14" s="86">
        <f t="shared" si="1"/>
        <v>531.51711999999998</v>
      </c>
      <c r="N14" s="88">
        <f>H14-M14</f>
        <v>2858.00288</v>
      </c>
    </row>
    <row r="15" spans="1:14" x14ac:dyDescent="0.25">
      <c r="A15" s="80">
        <v>5</v>
      </c>
      <c r="B15" s="81" t="s">
        <v>39</v>
      </c>
      <c r="C15" s="81" t="s">
        <v>40</v>
      </c>
      <c r="D15" s="82">
        <v>2391.4299999999998</v>
      </c>
      <c r="E15" s="84">
        <v>0</v>
      </c>
      <c r="F15" s="84">
        <v>0</v>
      </c>
      <c r="G15" s="84">
        <v>0</v>
      </c>
      <c r="H15" s="86">
        <f t="shared" si="0"/>
        <v>2391.4299999999998</v>
      </c>
      <c r="I15" s="89">
        <f>H15*D41</f>
        <v>215.22869999999998</v>
      </c>
      <c r="J15" s="84">
        <f>406.46*0.15</f>
        <v>60.968999999999994</v>
      </c>
      <c r="K15" s="84">
        <f>((H15-I15)*D47)-E47</f>
        <v>20.415097499999973</v>
      </c>
      <c r="L15" s="84">
        <v>0</v>
      </c>
      <c r="M15" s="86">
        <f t="shared" si="1"/>
        <v>296.61279749999994</v>
      </c>
      <c r="N15" s="88">
        <f>H15-M15+D30</f>
        <v>2836.8172024999999</v>
      </c>
    </row>
    <row r="16" spans="1:14" x14ac:dyDescent="0.25">
      <c r="A16" s="80">
        <v>6</v>
      </c>
      <c r="B16" s="81" t="s">
        <v>41</v>
      </c>
      <c r="C16" s="81" t="s">
        <v>42</v>
      </c>
      <c r="D16" s="82">
        <v>1913.14</v>
      </c>
      <c r="E16" s="84">
        <v>0</v>
      </c>
      <c r="F16" s="84">
        <v>0</v>
      </c>
      <c r="G16" s="84">
        <v>0</v>
      </c>
      <c r="H16" s="86">
        <f t="shared" si="0"/>
        <v>1913.14</v>
      </c>
      <c r="I16" s="89">
        <f>H16*D41</f>
        <v>172.18260000000001</v>
      </c>
      <c r="J16" s="84">
        <f>754.8*0.15</f>
        <v>113.21999999999998</v>
      </c>
      <c r="K16" s="84">
        <v>0</v>
      </c>
      <c r="L16" s="84">
        <v>0</v>
      </c>
      <c r="M16" s="86">
        <f t="shared" si="1"/>
        <v>285.40260000000001</v>
      </c>
      <c r="N16" s="88">
        <f>H16-M16</f>
        <v>1627.7374</v>
      </c>
    </row>
    <row r="17" spans="1:14" ht="15.75" thickBot="1" x14ac:dyDescent="0.3">
      <c r="A17" s="90">
        <v>7</v>
      </c>
      <c r="B17" s="91" t="s">
        <v>43</v>
      </c>
      <c r="C17" s="91" t="s">
        <v>44</v>
      </c>
      <c r="D17" s="92">
        <v>3057.23</v>
      </c>
      <c r="E17" s="93">
        <v>0</v>
      </c>
      <c r="F17" s="93">
        <v>550</v>
      </c>
      <c r="G17" s="93">
        <f>6*60.99</f>
        <v>365.94</v>
      </c>
      <c r="H17" s="86">
        <f t="shared" si="0"/>
        <v>3973.17</v>
      </c>
      <c r="I17" s="89">
        <f>H17*D42</f>
        <v>437.0487</v>
      </c>
      <c r="J17" s="84">
        <f>812.92*0.15</f>
        <v>121.93799999999999</v>
      </c>
      <c r="K17" s="84">
        <f>((H17-I17)*D48)-E48</f>
        <v>175.61819499999996</v>
      </c>
      <c r="L17" s="93">
        <v>0</v>
      </c>
      <c r="M17" s="86">
        <f t="shared" si="1"/>
        <v>734.60489499999994</v>
      </c>
      <c r="N17" s="94">
        <f>H17-M17</f>
        <v>3238.5651050000001</v>
      </c>
    </row>
    <row r="18" spans="1:14" x14ac:dyDescent="0.25">
      <c r="A18" s="95"/>
      <c r="B18" s="96"/>
      <c r="C18" s="96"/>
      <c r="D18" s="97">
        <f t="shared" ref="D18:N18" si="2">SUM(D11:D17)</f>
        <v>20303.391799999998</v>
      </c>
      <c r="E18" s="98">
        <f t="shared" si="2"/>
        <v>2146.8063419999999</v>
      </c>
      <c r="F18" s="98">
        <f t="shared" si="2"/>
        <v>1650</v>
      </c>
      <c r="G18" s="99">
        <f t="shared" si="2"/>
        <v>1118.52</v>
      </c>
      <c r="H18" s="100">
        <f t="shared" si="2"/>
        <v>25218.718141999998</v>
      </c>
      <c r="I18" s="101">
        <f t="shared" si="2"/>
        <v>2565.7845471799997</v>
      </c>
      <c r="J18" s="99">
        <f t="shared" si="2"/>
        <v>1212.107</v>
      </c>
      <c r="K18" s="99">
        <f t="shared" si="2"/>
        <v>1375.8379060000002</v>
      </c>
      <c r="L18" s="99">
        <f t="shared" si="2"/>
        <v>12.59</v>
      </c>
      <c r="M18" s="100">
        <f t="shared" si="2"/>
        <v>5166.31945318</v>
      </c>
      <c r="N18" s="102">
        <f t="shared" si="2"/>
        <v>20081.738688820005</v>
      </c>
    </row>
    <row r="19" spans="1:14" x14ac:dyDescent="0.25">
      <c r="A19" s="103"/>
      <c r="B19" s="104"/>
      <c r="C19" s="104"/>
      <c r="D19" s="105"/>
      <c r="E19" s="106"/>
      <c r="F19" s="106"/>
      <c r="G19" s="106"/>
      <c r="H19" s="107"/>
      <c r="I19" s="108"/>
      <c r="J19" s="106"/>
      <c r="K19" s="106"/>
      <c r="L19" s="106"/>
      <c r="M19" s="107"/>
      <c r="N19" s="109"/>
    </row>
    <row r="20" spans="1:14" ht="15.75" thickBot="1" x14ac:dyDescent="0.3">
      <c r="A20" s="103"/>
      <c r="B20" s="104"/>
      <c r="C20" s="104"/>
      <c r="D20" s="105"/>
      <c r="E20" s="106"/>
      <c r="F20" s="106"/>
      <c r="G20" s="106"/>
      <c r="H20" s="107"/>
      <c r="I20" s="108"/>
      <c r="J20" s="106"/>
      <c r="K20" s="106"/>
      <c r="L20" s="106"/>
      <c r="M20" s="107"/>
      <c r="N20" s="110"/>
    </row>
    <row r="21" spans="1:14" ht="15.75" thickBot="1" x14ac:dyDescent="0.3">
      <c r="A21" s="111" t="s">
        <v>45</v>
      </c>
      <c r="B21" s="112"/>
      <c r="C21" s="112"/>
      <c r="D21" s="113"/>
      <c r="E21" s="106"/>
      <c r="F21" s="106"/>
      <c r="G21" s="114"/>
      <c r="H21" s="107"/>
      <c r="I21" s="108"/>
      <c r="J21" s="106"/>
      <c r="K21" s="106"/>
      <c r="L21" s="106"/>
      <c r="M21" s="107"/>
      <c r="N21" s="110"/>
    </row>
    <row r="22" spans="1:14" x14ac:dyDescent="0.25">
      <c r="A22" s="115"/>
      <c r="B22" s="116"/>
      <c r="C22" s="116"/>
      <c r="D22" s="117"/>
      <c r="E22" s="118"/>
      <c r="F22" s="118"/>
      <c r="G22" s="106"/>
      <c r="H22" s="107"/>
      <c r="I22" s="108"/>
      <c r="J22" s="106"/>
      <c r="K22" s="106"/>
      <c r="L22" s="106"/>
      <c r="M22" s="107"/>
      <c r="N22" s="110"/>
    </row>
    <row r="23" spans="1:14" ht="15.75" thickBot="1" x14ac:dyDescent="0.3">
      <c r="A23" s="119">
        <v>1</v>
      </c>
      <c r="B23" s="120" t="str">
        <f>B12</f>
        <v>LOURDES BEATRIZ FREITAS DE OLIVEIRA</v>
      </c>
      <c r="C23" s="120"/>
      <c r="D23" s="121">
        <v>712.66</v>
      </c>
      <c r="E23" s="118"/>
      <c r="F23" s="118"/>
      <c r="G23" s="106"/>
      <c r="H23" s="107"/>
      <c r="I23" s="108"/>
      <c r="J23" s="106"/>
      <c r="K23" s="106"/>
      <c r="L23" s="122"/>
      <c r="M23" s="107"/>
      <c r="N23" s="110"/>
    </row>
    <row r="24" spans="1:14" ht="15.75" thickBot="1" x14ac:dyDescent="0.3">
      <c r="A24" s="123"/>
      <c r="B24" s="124"/>
      <c r="C24" s="125"/>
      <c r="D24" s="126"/>
      <c r="E24" s="118"/>
      <c r="F24" s="118"/>
      <c r="G24" s="106"/>
      <c r="H24" s="107"/>
      <c r="I24" s="127" t="s">
        <v>46</v>
      </c>
      <c r="J24" s="106"/>
      <c r="K24" s="106"/>
      <c r="L24" s="106"/>
      <c r="M24" s="107"/>
      <c r="N24" s="110"/>
    </row>
    <row r="25" spans="1:14" ht="15.75" thickBot="1" x14ac:dyDescent="0.3">
      <c r="A25" s="128" t="s">
        <v>47</v>
      </c>
      <c r="B25" s="129"/>
      <c r="C25" s="129"/>
      <c r="D25" s="130"/>
      <c r="E25" s="106"/>
      <c r="F25" s="106"/>
      <c r="G25" s="106"/>
      <c r="H25" s="107"/>
      <c r="I25" s="108"/>
      <c r="J25" s="106"/>
      <c r="K25" s="106"/>
      <c r="L25" s="106"/>
      <c r="M25" s="107"/>
      <c r="N25" s="110"/>
    </row>
    <row r="26" spans="1:14" x14ac:dyDescent="0.25">
      <c r="A26" s="131"/>
      <c r="B26" s="132"/>
      <c r="C26" s="133"/>
      <c r="D26" s="134"/>
      <c r="E26" s="106"/>
      <c r="F26" s="106"/>
      <c r="G26" s="106"/>
      <c r="H26" s="107"/>
      <c r="I26" s="108"/>
      <c r="J26" s="106"/>
      <c r="K26" s="106"/>
      <c r="L26" s="106"/>
      <c r="M26" s="107"/>
      <c r="N26" s="110"/>
    </row>
    <row r="27" spans="1:14" x14ac:dyDescent="0.25">
      <c r="A27" s="119"/>
      <c r="B27" s="135"/>
      <c r="C27" s="136"/>
      <c r="D27" s="137"/>
      <c r="E27" s="106"/>
      <c r="F27" s="106"/>
      <c r="G27" s="106"/>
      <c r="H27" s="107"/>
      <c r="I27" s="108"/>
      <c r="J27" s="106"/>
      <c r="K27" s="106"/>
      <c r="L27" s="106"/>
      <c r="M27" s="107"/>
      <c r="N27" s="110"/>
    </row>
    <row r="28" spans="1:14" ht="15.75" thickBot="1" x14ac:dyDescent="0.3">
      <c r="A28" s="138"/>
      <c r="B28" s="139"/>
      <c r="C28" s="140"/>
      <c r="D28" s="141"/>
      <c r="E28" s="106"/>
      <c r="F28" s="106"/>
      <c r="G28" s="106"/>
      <c r="H28" s="107"/>
      <c r="I28" s="108"/>
      <c r="J28" s="106"/>
      <c r="K28" s="106"/>
      <c r="L28" s="106"/>
      <c r="M28" s="107"/>
      <c r="N28" s="110"/>
    </row>
    <row r="29" spans="1:14" ht="15.75" thickBot="1" x14ac:dyDescent="0.3">
      <c r="A29" s="128" t="s">
        <v>48</v>
      </c>
      <c r="B29" s="129"/>
      <c r="C29" s="129"/>
      <c r="D29" s="130"/>
      <c r="E29" s="106"/>
      <c r="F29" s="106"/>
      <c r="G29" s="106"/>
      <c r="H29" s="107"/>
      <c r="I29" s="108"/>
      <c r="J29" s="106"/>
      <c r="K29" s="106"/>
      <c r="L29" s="106"/>
      <c r="M29" s="107"/>
      <c r="N29" s="110"/>
    </row>
    <row r="30" spans="1:14" x14ac:dyDescent="0.25">
      <c r="A30" s="103">
        <v>1</v>
      </c>
      <c r="B30" s="81" t="s">
        <v>39</v>
      </c>
      <c r="C30" s="81"/>
      <c r="D30" s="82">
        <f>7*I40</f>
        <v>742</v>
      </c>
      <c r="E30" s="106"/>
      <c r="F30" s="106"/>
      <c r="G30" s="106"/>
      <c r="H30" s="107"/>
      <c r="I30" s="108"/>
      <c r="J30" s="106"/>
      <c r="K30" s="106"/>
      <c r="L30" s="106"/>
      <c r="M30" s="107"/>
      <c r="N30" s="110"/>
    </row>
    <row r="31" spans="1:14" x14ac:dyDescent="0.25">
      <c r="A31" s="103"/>
      <c r="D31" s="82"/>
      <c r="E31" s="106"/>
      <c r="F31" s="106"/>
      <c r="G31" s="106"/>
      <c r="H31" s="107"/>
      <c r="I31" s="108"/>
      <c r="J31" s="106"/>
      <c r="K31" s="106"/>
      <c r="L31" s="106"/>
      <c r="M31" s="107"/>
      <c r="N31" s="110"/>
    </row>
    <row r="32" spans="1:14" x14ac:dyDescent="0.25">
      <c r="A32" s="103"/>
      <c r="B32" s="104"/>
      <c r="C32" s="104"/>
      <c r="D32" s="105"/>
      <c r="E32" s="106"/>
      <c r="F32" s="106"/>
      <c r="G32" s="106"/>
      <c r="H32" s="107"/>
      <c r="I32" s="108"/>
      <c r="J32" s="106"/>
      <c r="K32" s="106"/>
      <c r="L32" s="106"/>
      <c r="M32" s="107"/>
      <c r="N32" s="110"/>
    </row>
    <row r="33" spans="1:14" ht="15.75" thickBot="1" x14ac:dyDescent="0.3">
      <c r="A33" s="142"/>
      <c r="B33" s="143"/>
      <c r="C33" s="143"/>
      <c r="D33" s="144"/>
      <c r="E33" s="145"/>
      <c r="F33" s="145"/>
      <c r="G33" s="145"/>
      <c r="H33" s="146"/>
      <c r="I33" s="147"/>
      <c r="J33" s="145"/>
      <c r="K33" s="145"/>
      <c r="L33" s="145"/>
      <c r="M33" s="146"/>
      <c r="N33" s="148"/>
    </row>
    <row r="34" spans="1:14" x14ac:dyDescent="0.25">
      <c r="A34" s="149"/>
      <c r="B34" s="150" t="s">
        <v>49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</row>
    <row r="35" spans="1:14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7" spans="1:14" x14ac:dyDescent="0.25">
      <c r="B37" s="151" t="s">
        <v>50</v>
      </c>
      <c r="C37" s="151"/>
      <c r="H37" s="151" t="s">
        <v>51</v>
      </c>
    </row>
    <row r="38" spans="1:14" ht="15.75" thickBot="1" x14ac:dyDescent="0.3">
      <c r="B38" s="152" t="s">
        <v>52</v>
      </c>
      <c r="C38" s="152"/>
      <c r="D38" s="152"/>
      <c r="H38" s="152" t="s">
        <v>53</v>
      </c>
      <c r="I38" s="152"/>
    </row>
    <row r="39" spans="1:14" x14ac:dyDescent="0.25">
      <c r="B39" s="153" t="s">
        <v>54</v>
      </c>
      <c r="C39" s="153"/>
      <c r="D39" s="153" t="s">
        <v>55</v>
      </c>
      <c r="H39" s="153" t="s">
        <v>56</v>
      </c>
      <c r="I39" s="154">
        <v>53</v>
      </c>
    </row>
    <row r="40" spans="1:14" ht="15.75" thickBot="1" x14ac:dyDescent="0.3">
      <c r="B40" s="153" t="s">
        <v>57</v>
      </c>
      <c r="C40" s="153"/>
      <c r="D40" s="155">
        <v>0.08</v>
      </c>
      <c r="H40" s="156" t="s">
        <v>58</v>
      </c>
      <c r="I40" s="157">
        <v>106</v>
      </c>
    </row>
    <row r="41" spans="1:14" x14ac:dyDescent="0.25">
      <c r="B41" s="153" t="s">
        <v>59</v>
      </c>
      <c r="C41" s="153"/>
      <c r="D41" s="155">
        <v>0.09</v>
      </c>
    </row>
    <row r="42" spans="1:14" ht="15.75" thickBot="1" x14ac:dyDescent="0.3">
      <c r="B42" s="156" t="s">
        <v>60</v>
      </c>
      <c r="C42" s="156"/>
      <c r="D42" s="158">
        <v>0.11</v>
      </c>
    </row>
    <row r="44" spans="1:14" x14ac:dyDescent="0.25">
      <c r="B44" s="151" t="s">
        <v>61</v>
      </c>
      <c r="C44" s="151"/>
    </row>
    <row r="45" spans="1:14" ht="23.25" thickBot="1" x14ac:dyDescent="0.3">
      <c r="B45" s="159" t="s">
        <v>62</v>
      </c>
      <c r="C45" s="159"/>
      <c r="D45" s="159" t="s">
        <v>63</v>
      </c>
      <c r="E45" s="159" t="s">
        <v>64</v>
      </c>
    </row>
    <row r="46" spans="1:14" x14ac:dyDescent="0.25">
      <c r="B46" s="160" t="s">
        <v>65</v>
      </c>
      <c r="C46" s="160"/>
      <c r="D46" s="160" t="s">
        <v>66</v>
      </c>
      <c r="E46" s="160" t="s">
        <v>66</v>
      </c>
    </row>
    <row r="47" spans="1:14" x14ac:dyDescent="0.25">
      <c r="B47" s="160" t="s">
        <v>67</v>
      </c>
      <c r="C47" s="160"/>
      <c r="D47" s="161">
        <v>7.4999999999999997E-2</v>
      </c>
      <c r="E47" s="162">
        <v>142.80000000000001</v>
      </c>
    </row>
    <row r="48" spans="1:14" x14ac:dyDescent="0.25">
      <c r="B48" s="160" t="s">
        <v>68</v>
      </c>
      <c r="C48" s="160"/>
      <c r="D48" s="161">
        <v>0.15</v>
      </c>
      <c r="E48" s="162">
        <v>354.8</v>
      </c>
    </row>
    <row r="49" spans="2:6" x14ac:dyDescent="0.25">
      <c r="B49" s="160" t="s">
        <v>69</v>
      </c>
      <c r="C49" s="160"/>
      <c r="D49" s="161">
        <v>0.22500000000000001</v>
      </c>
      <c r="E49" s="162">
        <v>636.13</v>
      </c>
    </row>
    <row r="50" spans="2:6" ht="15.75" thickBot="1" x14ac:dyDescent="0.3">
      <c r="B50" s="163" t="s">
        <v>70</v>
      </c>
      <c r="C50" s="163"/>
      <c r="D50" s="164">
        <v>0.27500000000000002</v>
      </c>
      <c r="E50" s="165">
        <v>869.36</v>
      </c>
    </row>
    <row r="51" spans="2:6" ht="15.75" thickBot="1" x14ac:dyDescent="0.3">
      <c r="B51" s="166" t="s">
        <v>71</v>
      </c>
      <c r="C51" s="166"/>
      <c r="D51" s="167"/>
      <c r="E51" s="168">
        <v>189.59</v>
      </c>
    </row>
    <row r="54" spans="2:6" x14ac:dyDescent="0.25">
      <c r="F54" s="169"/>
    </row>
    <row r="55" spans="2:6" x14ac:dyDescent="0.25">
      <c r="F55" s="170"/>
    </row>
    <row r="56" spans="2:6" x14ac:dyDescent="0.25">
      <c r="F56" s="170"/>
    </row>
    <row r="142" spans="14:14" x14ac:dyDescent="0.25">
      <c r="N142" s="171"/>
    </row>
  </sheetData>
  <mergeCells count="29">
    <mergeCell ref="A21:D21"/>
    <mergeCell ref="A25:D25"/>
    <mergeCell ref="A29:D29"/>
    <mergeCell ref="B38:D38"/>
    <mergeCell ref="H38:I38"/>
    <mergeCell ref="N8:N10"/>
    <mergeCell ref="D9:D10"/>
    <mergeCell ref="E9:E10"/>
    <mergeCell ref="F9:F10"/>
    <mergeCell ref="G9:G10"/>
    <mergeCell ref="H9:H10"/>
    <mergeCell ref="I9:I10"/>
    <mergeCell ref="K9:K10"/>
    <mergeCell ref="D6:I6"/>
    <mergeCell ref="J6:K6"/>
    <mergeCell ref="A8:A10"/>
    <mergeCell ref="B8:B10"/>
    <mergeCell ref="C8:C10"/>
    <mergeCell ref="D8:H8"/>
    <mergeCell ref="I8:M8"/>
    <mergeCell ref="D1:I1"/>
    <mergeCell ref="N1:N2"/>
    <mergeCell ref="D2:I2"/>
    <mergeCell ref="D3:I3"/>
    <mergeCell ref="N3:N4"/>
    <mergeCell ref="A4:B5"/>
    <mergeCell ref="D4:I4"/>
    <mergeCell ref="D5:I5"/>
    <mergeCell ref="J5:K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2018-05-07T18:01:14Z</dcterms:created>
  <dcterms:modified xsi:type="dcterms:W3CDTF">2018-05-07T18:01:53Z</dcterms:modified>
</cp:coreProperties>
</file>